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810"/>
  <workbookPr/>
  <mc:AlternateContent xmlns:mc="http://schemas.openxmlformats.org/markup-compatibility/2006">
    <mc:Choice Requires="x15">
      <x15ac:absPath xmlns:x15ac="http://schemas.microsoft.com/office/spreadsheetml/2010/11/ac" url="/Users/cwright/Desktop/Goodwin Island GUST/"/>
    </mc:Choice>
  </mc:AlternateContent>
  <bookViews>
    <workbookView xWindow="38040" yWindow="-4140" windowWidth="24460" windowHeight="19260" activeTab="1"/>
  </bookViews>
  <sheets>
    <sheet name="Raw Data" sheetId="1" r:id="rId1"/>
    <sheet name="S6801" sheetId="3" r:id="rId2"/>
    <sheet name="S6812" sheetId="4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6" i="1" l="1"/>
  <c r="T7" i="1"/>
  <c r="T8" i="1"/>
  <c r="D8" i="4"/>
  <c r="D7" i="4"/>
  <c r="D6" i="4"/>
  <c r="D5" i="4"/>
  <c r="D4" i="4"/>
  <c r="D8" i="3"/>
  <c r="D7" i="3"/>
  <c r="D6" i="3"/>
  <c r="D5" i="3"/>
  <c r="D4" i="3"/>
  <c r="L5" i="1"/>
  <c r="H5" i="1"/>
  <c r="T5" i="1"/>
  <c r="P5" i="1"/>
  <c r="U5" i="1"/>
  <c r="V5" i="1"/>
  <c r="L6" i="1"/>
  <c r="H6" i="1"/>
  <c r="P6" i="1"/>
  <c r="U6" i="1"/>
  <c r="V6" i="1"/>
  <c r="L7" i="1"/>
  <c r="H7" i="1"/>
  <c r="P7" i="1"/>
  <c r="U7" i="1"/>
  <c r="V7" i="1"/>
  <c r="L8" i="1"/>
  <c r="H8" i="1"/>
  <c r="P8" i="1"/>
  <c r="U8" i="1"/>
  <c r="V8" i="1"/>
  <c r="L9" i="1"/>
  <c r="H9" i="1"/>
  <c r="T9" i="1"/>
  <c r="P9" i="1"/>
  <c r="U9" i="1"/>
  <c r="V9" i="1"/>
  <c r="L10" i="1"/>
  <c r="H10" i="1"/>
  <c r="T10" i="1"/>
  <c r="P10" i="1"/>
  <c r="U10" i="1"/>
  <c r="V10" i="1"/>
  <c r="L11" i="1"/>
  <c r="H11" i="1"/>
  <c r="T11" i="1"/>
  <c r="P11" i="1"/>
  <c r="U11" i="1"/>
  <c r="V11" i="1"/>
  <c r="L12" i="1"/>
  <c r="H12" i="1"/>
  <c r="T12" i="1"/>
  <c r="P12" i="1"/>
  <c r="U12" i="1"/>
  <c r="V12" i="1"/>
  <c r="L13" i="1"/>
  <c r="H13" i="1"/>
  <c r="T13" i="1"/>
  <c r="P13" i="1"/>
  <c r="U13" i="1"/>
  <c r="V13" i="1"/>
  <c r="L14" i="1"/>
  <c r="H14" i="1"/>
  <c r="T14" i="1"/>
  <c r="P14" i="1"/>
  <c r="U14" i="1"/>
  <c r="V14" i="1"/>
  <c r="L15" i="1"/>
  <c r="H15" i="1"/>
  <c r="T15" i="1"/>
  <c r="P15" i="1"/>
  <c r="U15" i="1"/>
  <c r="V15" i="1"/>
  <c r="L16" i="1"/>
  <c r="H16" i="1"/>
  <c r="T16" i="1"/>
  <c r="P16" i="1"/>
  <c r="U16" i="1"/>
  <c r="V16" i="1"/>
  <c r="L17" i="1"/>
  <c r="H17" i="1"/>
  <c r="T17" i="1"/>
  <c r="P17" i="1"/>
  <c r="U17" i="1"/>
  <c r="V17" i="1"/>
  <c r="L18" i="1"/>
  <c r="H18" i="1"/>
  <c r="T18" i="1"/>
  <c r="P18" i="1"/>
  <c r="U18" i="1"/>
  <c r="V18" i="1"/>
  <c r="L19" i="1"/>
  <c r="H19" i="1"/>
  <c r="T19" i="1"/>
  <c r="P19" i="1"/>
  <c r="U19" i="1"/>
  <c r="V19" i="1"/>
  <c r="L20" i="1"/>
  <c r="H20" i="1"/>
  <c r="T20" i="1"/>
  <c r="P20" i="1"/>
  <c r="U20" i="1"/>
  <c r="V20" i="1"/>
  <c r="L4" i="1"/>
  <c r="H4" i="1"/>
  <c r="T4" i="1"/>
  <c r="P4" i="1"/>
  <c r="U4" i="1"/>
  <c r="V4" i="1"/>
  <c r="Q5" i="1"/>
  <c r="R5" i="1"/>
  <c r="S5" i="1"/>
  <c r="Q6" i="1"/>
  <c r="R6" i="1"/>
  <c r="S6" i="1"/>
  <c r="Q7" i="1"/>
  <c r="R7" i="1"/>
  <c r="S7" i="1"/>
  <c r="Q8" i="1"/>
  <c r="R8" i="1"/>
  <c r="S8" i="1"/>
  <c r="Q9" i="1"/>
  <c r="R9" i="1"/>
  <c r="S9" i="1"/>
  <c r="Q10" i="1"/>
  <c r="R10" i="1"/>
  <c r="S10" i="1"/>
  <c r="Q11" i="1"/>
  <c r="R11" i="1"/>
  <c r="S11" i="1"/>
  <c r="D12" i="1"/>
  <c r="Q12" i="1"/>
  <c r="R12" i="1"/>
  <c r="S12" i="1"/>
  <c r="D13" i="1"/>
  <c r="Q13" i="1"/>
  <c r="R13" i="1"/>
  <c r="S13" i="1"/>
  <c r="D14" i="1"/>
  <c r="Q14" i="1"/>
  <c r="R14" i="1"/>
  <c r="S14" i="1"/>
  <c r="D15" i="1"/>
  <c r="Q15" i="1"/>
  <c r="R15" i="1"/>
  <c r="S15" i="1"/>
  <c r="Q16" i="1"/>
  <c r="R16" i="1"/>
  <c r="S16" i="1"/>
  <c r="Q17" i="1"/>
  <c r="R17" i="1"/>
  <c r="S17" i="1"/>
  <c r="D18" i="1"/>
  <c r="Q18" i="1"/>
  <c r="R18" i="1"/>
  <c r="S18" i="1"/>
  <c r="D19" i="1"/>
  <c r="Q19" i="1"/>
  <c r="R19" i="1"/>
  <c r="S19" i="1"/>
  <c r="Q20" i="1"/>
  <c r="R20" i="1"/>
  <c r="S20" i="1"/>
  <c r="Q4" i="1"/>
  <c r="R4" i="1"/>
  <c r="S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4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4" i="1"/>
</calcChain>
</file>

<file path=xl/sharedStrings.xml><?xml version="1.0" encoding="utf-8"?>
<sst xmlns="http://schemas.openxmlformats.org/spreadsheetml/2006/main" count="123" uniqueCount="75">
  <si>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</si>
  <si>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</si>
  <si>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</si>
  <si>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</si>
  <si>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</si>
  <si>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</si>
  <si>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</si>
  <si>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</si>
  <si>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</si>
  <si>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</si>
  <si>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</si>
  <si>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</si>
  <si>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</si>
  <si>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</si>
  <si>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</si>
  <si>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</si>
  <si>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</si>
  <si>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</si>
  <si>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</si>
  <si>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</si>
  <si>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</si>
  <si>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</si>
  <si>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**Scale Calibrated on 11/14/13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</si>
  <si>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</si>
  <si>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</si>
  <si>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</si>
  <si>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</si>
  <si>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</si>
  <si>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</si>
  <si>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18AE012</t>
  </si>
  <si>
    <t>18AE013</t>
  </si>
  <si>
    <t>18AE014</t>
  </si>
  <si>
    <t>18AE015</t>
  </si>
  <si>
    <t>18AE016</t>
  </si>
  <si>
    <t>18AE017</t>
  </si>
  <si>
    <t>18AE018</t>
  </si>
  <si>
    <t>18AE019</t>
  </si>
  <si>
    <t>18AE020</t>
  </si>
  <si>
    <t>18AF001</t>
  </si>
  <si>
    <t>18AF002</t>
  </si>
  <si>
    <t>18AF003</t>
  </si>
  <si>
    <t>18AF004</t>
  </si>
  <si>
    <t>18AF005</t>
  </si>
  <si>
    <t>18AF006</t>
  </si>
  <si>
    <t>18AF007</t>
  </si>
  <si>
    <t>18AF008</t>
  </si>
  <si>
    <t>A1</t>
  </si>
  <si>
    <t>B1</t>
  </si>
  <si>
    <t>A2</t>
  </si>
  <si>
    <t>B2</t>
  </si>
  <si>
    <t>B3+B4</t>
  </si>
  <si>
    <t>A3+A4</t>
  </si>
  <si>
    <t>A5+A6</t>
  </si>
  <si>
    <t>B5+B6</t>
  </si>
  <si>
    <t>A7+A8</t>
  </si>
  <si>
    <t>B7+B8</t>
  </si>
  <si>
    <t>A9+A10</t>
  </si>
  <si>
    <t>B9+B10</t>
  </si>
  <si>
    <t>A11</t>
  </si>
  <si>
    <t>B11</t>
  </si>
  <si>
    <t>A12+A13+A14</t>
  </si>
  <si>
    <t>B12+B13</t>
  </si>
  <si>
    <t>B14</t>
  </si>
  <si>
    <t>S6801</t>
  </si>
  <si>
    <t>S6812</t>
  </si>
  <si>
    <t>A3/A4</t>
  </si>
  <si>
    <t>A5/A6</t>
  </si>
  <si>
    <t>A7/A8</t>
  </si>
  <si>
    <t>A9/A10/A11</t>
  </si>
  <si>
    <t>A12/A13/A14</t>
  </si>
  <si>
    <t>B3/B4</t>
  </si>
  <si>
    <t>B5/B6</t>
  </si>
  <si>
    <t>B7/B8</t>
  </si>
  <si>
    <t>B9/B10/B11</t>
  </si>
  <si>
    <t>B12/B13/B14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</si>
</sst>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workbookViewId="0">
      <pane xSplit="4" ySplit="3" topLeftCell="O4" activePane="bottomRight" state="frozen"/>
      <selection pane="topRight" activeCell="E1" sqref="E1"/>
      <selection pane="bottomLeft" activeCell="A4" sqref="A4"/>
      <selection pane="bottomRight" activeCell="S25" sqref="S25"/>
    </sheetView>
  </sheetViews>
  <sheetFormatPr baseColWidth="10" defaultColWidth="8.83203125" defaultRowHeight="15" x14ac:dyDescent="0.2"/>
  <cols>
    <col min="1" max="1" width="12.5" customWidth="1"/>
    <col min="2" max="2" width="10.33203125" bestFit="1" customWidth="1"/>
    <col min="3" max="3" width="12.83203125" style="1" bestFit="1" customWidth="1"/>
    <col min="4" max="4" width="14" style="4" bestFit="1" customWidth="1"/>
    <col min="5" max="5" width="9.33203125" style="9" customWidth="1"/>
    <col min="6" max="6" width="10" style="9" customWidth="1"/>
    <col min="7" max="7" width="8.33203125" style="9" customWidth="1"/>
    <col min="8" max="8" width="8.83203125" style="4" customWidth="1"/>
    <col min="9" max="9" width="8.83203125" customWidth="1"/>
    <col min="10" max="10" width="10" customWidth="1"/>
    <col min="12" max="12" width="8.83203125" style="4"/>
    <col min="16" max="16" width="8.83203125" style="4"/>
    <col min="18" max="18" width="12.5" bestFit="1" customWidth="1"/>
    <col min="20" max="20" width="14.83203125" bestFit="1" customWidth="1"/>
  </cols>
  <sheetData>
    <row r="1" spans="1:44" s="1" customFormat="1" x14ac:dyDescent="0.2">
      <c r="A1" s="5" t="s">
        <v>22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 x14ac:dyDescent="0.2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4</v>
      </c>
      <c r="P2" s="3" t="s">
        <v>3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4" s="10" customFormat="1" x14ac:dyDescent="0.2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">
      <c r="A4" t="s">
        <v>29</v>
      </c>
      <c r="B4" t="s">
        <v>63</v>
      </c>
      <c r="C4" s="1" t="s">
        <v>46</v>
      </c>
      <c r="D4" s="4">
        <v>425</v>
      </c>
      <c r="E4" s="17">
        <v>1.1850000000000001</v>
      </c>
      <c r="F4" s="17">
        <v>1.1850000000000001</v>
      </c>
      <c r="G4" s="1">
        <f t="shared" ref="G4:G12" si="0">E4-F4</f>
        <v>0</v>
      </c>
      <c r="H4" s="4">
        <f t="shared" ref="H4:H12" si="1">AVERAGE(E4:F4)</f>
        <v>1.1850000000000001</v>
      </c>
      <c r="I4" s="14">
        <v>1.2224999999999999</v>
      </c>
      <c r="J4" s="14">
        <v>1.222</v>
      </c>
      <c r="K4" s="14">
        <f>I4-J4</f>
        <v>4.9999999999994493E-4</v>
      </c>
      <c r="L4" s="13">
        <f>AVERAGE(I4:J4)</f>
        <v>1.2222499999999998</v>
      </c>
      <c r="M4" s="14">
        <v>1.2144999999999999</v>
      </c>
      <c r="N4" s="14">
        <v>1.2144999999999999</v>
      </c>
      <c r="O4" s="14">
        <f>M4-N4</f>
        <v>0</v>
      </c>
      <c r="P4" s="13">
        <f>AVERAGE(M4:N4)</f>
        <v>1.2144999999999999</v>
      </c>
      <c r="Q4" s="14">
        <f>((L4-H4)*1000)/(D4/1000)</f>
        <v>87.647058823528909</v>
      </c>
      <c r="R4" s="14">
        <f>((P4-H4)*1000)/(D4/1000)</f>
        <v>69.411764705882021</v>
      </c>
      <c r="S4" s="14">
        <f>Q4-R4</f>
        <v>18.235294117646887</v>
      </c>
      <c r="T4" s="14">
        <f>L4-H4</f>
        <v>3.7249999999999783E-2</v>
      </c>
      <c r="U4" s="14">
        <f>P4-H4</f>
        <v>2.949999999999986E-2</v>
      </c>
      <c r="V4" s="14">
        <f>T4-U4</f>
        <v>7.7499999999999236E-3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">
      <c r="A5" t="s">
        <v>30</v>
      </c>
      <c r="B5" t="s">
        <v>64</v>
      </c>
      <c r="C5" s="1" t="s">
        <v>47</v>
      </c>
      <c r="D5" s="4">
        <v>430</v>
      </c>
      <c r="E5" s="17">
        <v>1.1792</v>
      </c>
      <c r="F5" s="17">
        <v>1.179</v>
      </c>
      <c r="G5" s="1">
        <f t="shared" si="0"/>
        <v>1.9999999999997797E-4</v>
      </c>
      <c r="H5" s="4">
        <f t="shared" si="1"/>
        <v>1.1791</v>
      </c>
      <c r="I5" s="14">
        <v>1.2055</v>
      </c>
      <c r="J5" s="14">
        <v>1.2050000000000001</v>
      </c>
      <c r="K5" s="14">
        <f t="shared" ref="K5:K20" si="2">I5-J5</f>
        <v>4.9999999999994493E-4</v>
      </c>
      <c r="L5" s="13">
        <f t="shared" ref="L5:L20" si="3">AVERAGE(I5:J5)</f>
        <v>1.2052499999999999</v>
      </c>
      <c r="M5" s="14">
        <v>1.1983999999999999</v>
      </c>
      <c r="N5" s="14">
        <v>1.1981999999999999</v>
      </c>
      <c r="O5" s="14">
        <f t="shared" ref="O5:O20" si="4">M5-N5</f>
        <v>1.9999999999997797E-4</v>
      </c>
      <c r="P5" s="13">
        <f t="shared" ref="P5:P20" si="5">AVERAGE(M5:N5)</f>
        <v>1.1982999999999999</v>
      </c>
      <c r="Q5" s="14">
        <f t="shared" ref="Q5:Q20" si="6">((L5-H5)*1000)/(D5/1000)</f>
        <v>60.813953488371851</v>
      </c>
      <c r="R5" s="14">
        <f t="shared" ref="R5:R20" si="7">((P5-H5)*1000)/(D5/1000)</f>
        <v>44.651162790697398</v>
      </c>
      <c r="S5" s="14">
        <f t="shared" ref="S5:S20" si="8">Q5-R5</f>
        <v>16.162790697674453</v>
      </c>
      <c r="T5" s="14">
        <f t="shared" ref="T5:T20" si="9">L5-H5</f>
        <v>2.6149999999999896E-2</v>
      </c>
      <c r="U5" s="14">
        <f t="shared" ref="U5:U20" si="10">P5-H5</f>
        <v>1.9199999999999884E-2</v>
      </c>
      <c r="V5" s="14">
        <f t="shared" ref="V5:V20" si="11">T5-U5</f>
        <v>6.9500000000000117E-3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">
      <c r="A6" s="1" t="s">
        <v>31</v>
      </c>
      <c r="B6" s="1" t="s">
        <v>63</v>
      </c>
      <c r="C6" s="1" t="s">
        <v>48</v>
      </c>
      <c r="D6" s="4">
        <v>1720</v>
      </c>
      <c r="E6" s="17">
        <v>1.1879999999999999</v>
      </c>
      <c r="F6" s="17">
        <v>1.1876</v>
      </c>
      <c r="G6" s="1">
        <f t="shared" si="0"/>
        <v>3.9999999999995595E-4</v>
      </c>
      <c r="H6" s="4">
        <f t="shared" si="1"/>
        <v>1.1878</v>
      </c>
      <c r="I6" s="14">
        <v>1.3876999999999999</v>
      </c>
      <c r="J6" s="14">
        <v>1.3875999999999999</v>
      </c>
      <c r="K6" s="14">
        <f t="shared" si="2"/>
        <v>9.9999999999988987E-5</v>
      </c>
      <c r="L6" s="13">
        <f t="shared" si="3"/>
        <v>1.3876499999999998</v>
      </c>
      <c r="M6" s="14">
        <v>1.3569</v>
      </c>
      <c r="N6" s="14">
        <v>1.3569</v>
      </c>
      <c r="O6" s="14">
        <f t="shared" si="4"/>
        <v>0</v>
      </c>
      <c r="P6" s="13">
        <f t="shared" si="5"/>
        <v>1.3569</v>
      </c>
      <c r="Q6" s="14">
        <f t="shared" si="6"/>
        <v>116.19186046511619</v>
      </c>
      <c r="R6" s="14">
        <f t="shared" si="7"/>
        <v>98.313953488372107</v>
      </c>
      <c r="S6" s="14">
        <f t="shared" si="8"/>
        <v>17.877906976744086</v>
      </c>
      <c r="T6" s="14">
        <f t="shared" si="9"/>
        <v>0.19984999999999986</v>
      </c>
      <c r="U6" s="14">
        <f t="shared" si="10"/>
        <v>0.16910000000000003</v>
      </c>
      <c r="V6" s="14">
        <f t="shared" si="11"/>
        <v>3.0749999999999833E-2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">
      <c r="A7" s="1" t="s">
        <v>32</v>
      </c>
      <c r="B7" s="1" t="s">
        <v>64</v>
      </c>
      <c r="C7" s="1" t="s">
        <v>49</v>
      </c>
      <c r="D7" s="4">
        <v>1695</v>
      </c>
      <c r="E7" s="17">
        <v>1.1909000000000001</v>
      </c>
      <c r="F7" s="17">
        <v>1.1908000000000001</v>
      </c>
      <c r="G7" s="1">
        <f t="shared" si="0"/>
        <v>9.9999999999988987E-5</v>
      </c>
      <c r="H7" s="4">
        <f t="shared" si="1"/>
        <v>1.1908500000000002</v>
      </c>
      <c r="I7" s="14">
        <v>1.2331000000000001</v>
      </c>
      <c r="J7" s="14">
        <v>1.2327999999999999</v>
      </c>
      <c r="K7" s="14">
        <f t="shared" si="2"/>
        <v>3.00000000000189E-4</v>
      </c>
      <c r="L7" s="13">
        <f t="shared" si="3"/>
        <v>1.23295</v>
      </c>
      <c r="M7" s="14">
        <v>1.2213000000000001</v>
      </c>
      <c r="N7" s="14">
        <v>1.2210000000000001</v>
      </c>
      <c r="O7" s="14">
        <f t="shared" si="4"/>
        <v>2.9999999999996696E-4</v>
      </c>
      <c r="P7" s="13">
        <f t="shared" si="5"/>
        <v>1.2211500000000002</v>
      </c>
      <c r="Q7" s="14">
        <f t="shared" si="6"/>
        <v>24.837758112094278</v>
      </c>
      <c r="R7" s="14">
        <f t="shared" si="7"/>
        <v>17.876106194690262</v>
      </c>
      <c r="S7" s="14">
        <f t="shared" si="8"/>
        <v>6.9616519174040157</v>
      </c>
      <c r="T7" s="14">
        <f t="shared" si="9"/>
        <v>4.2099999999999804E-2</v>
      </c>
      <c r="U7" s="14">
        <f t="shared" si="10"/>
        <v>3.0299999999999994E-2</v>
      </c>
      <c r="V7" s="14">
        <f t="shared" si="11"/>
        <v>1.1799999999999811E-2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">
      <c r="A8" s="1" t="s">
        <v>33</v>
      </c>
      <c r="B8" s="1" t="s">
        <v>64</v>
      </c>
      <c r="C8" s="1" t="s">
        <v>50</v>
      </c>
      <c r="D8" s="4">
        <v>2615</v>
      </c>
      <c r="E8" s="17">
        <v>1.1820999999999999</v>
      </c>
      <c r="F8" s="17">
        <v>1.1820999999999999</v>
      </c>
      <c r="G8" s="1">
        <f t="shared" si="0"/>
        <v>0</v>
      </c>
      <c r="H8" s="4">
        <f t="shared" si="1"/>
        <v>1.1820999999999999</v>
      </c>
      <c r="I8" s="14">
        <v>1.2589999999999999</v>
      </c>
      <c r="J8" s="14">
        <v>1.2592000000000001</v>
      </c>
      <c r="K8" s="14">
        <f t="shared" si="2"/>
        <v>-2.0000000000020002E-4</v>
      </c>
      <c r="L8" s="13">
        <f t="shared" si="3"/>
        <v>1.2591000000000001</v>
      </c>
      <c r="M8" s="14">
        <v>1.2441</v>
      </c>
      <c r="N8" s="14">
        <v>1.2437</v>
      </c>
      <c r="O8" s="14">
        <f t="shared" si="4"/>
        <v>3.9999999999995595E-4</v>
      </c>
      <c r="P8" s="13">
        <f t="shared" si="5"/>
        <v>1.2439</v>
      </c>
      <c r="Q8" s="14">
        <f t="shared" si="6"/>
        <v>29.445506692160681</v>
      </c>
      <c r="R8" s="14">
        <f t="shared" si="7"/>
        <v>23.632887189292571</v>
      </c>
      <c r="S8" s="14">
        <f t="shared" si="8"/>
        <v>5.8126195028681096</v>
      </c>
      <c r="T8" s="14">
        <f t="shared" si="9"/>
        <v>7.7000000000000179E-2</v>
      </c>
      <c r="U8" s="14">
        <f t="shared" si="10"/>
        <v>6.1800000000000077E-2</v>
      </c>
      <c r="V8" s="14">
        <f t="shared" si="11"/>
        <v>1.5200000000000102E-2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">
      <c r="A9" s="1" t="s">
        <v>34</v>
      </c>
      <c r="B9" s="1" t="s">
        <v>63</v>
      </c>
      <c r="C9" s="1" t="s">
        <v>51</v>
      </c>
      <c r="D9" s="4">
        <v>2590</v>
      </c>
      <c r="E9" s="17">
        <v>1.1935</v>
      </c>
      <c r="F9" s="17">
        <v>1.1936</v>
      </c>
      <c r="G9" s="1">
        <f t="shared" si="0"/>
        <v>-9.9999999999988987E-5</v>
      </c>
      <c r="H9" s="4">
        <f t="shared" si="1"/>
        <v>1.1935500000000001</v>
      </c>
      <c r="I9" s="14">
        <v>1.2242999999999999</v>
      </c>
      <c r="J9" s="14">
        <v>1.224</v>
      </c>
      <c r="K9" s="14">
        <f t="shared" si="2"/>
        <v>2.9999999999996696E-4</v>
      </c>
      <c r="L9" s="13">
        <f t="shared" si="3"/>
        <v>1.2241499999999998</v>
      </c>
      <c r="M9" s="14">
        <v>1.2133</v>
      </c>
      <c r="N9" s="14">
        <v>1.2128000000000001</v>
      </c>
      <c r="O9" s="14">
        <f t="shared" si="4"/>
        <v>4.9999999999994493E-4</v>
      </c>
      <c r="P9" s="13">
        <f t="shared" si="5"/>
        <v>1.21305</v>
      </c>
      <c r="Q9" s="14">
        <f t="shared" si="6"/>
        <v>11.814671814671714</v>
      </c>
      <c r="R9" s="14">
        <f t="shared" si="7"/>
        <v>7.5289575289574717</v>
      </c>
      <c r="S9" s="14">
        <f t="shared" si="8"/>
        <v>4.2857142857142421</v>
      </c>
      <c r="T9" s="14">
        <f t="shared" si="9"/>
        <v>3.0599999999999739E-2</v>
      </c>
      <c r="U9" s="14">
        <f t="shared" si="10"/>
        <v>1.9499999999999851E-2</v>
      </c>
      <c r="V9" s="14">
        <f t="shared" si="11"/>
        <v>1.1099999999999888E-2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">
      <c r="A10" s="1" t="s">
        <v>35</v>
      </c>
      <c r="B10" s="1" t="s">
        <v>63</v>
      </c>
      <c r="C10" s="1" t="s">
        <v>52</v>
      </c>
      <c r="D10" s="4">
        <v>3460</v>
      </c>
      <c r="E10" s="17">
        <v>1.1722999999999999</v>
      </c>
      <c r="F10" s="17">
        <v>1.1728000000000001</v>
      </c>
      <c r="G10" s="1">
        <f t="shared" si="0"/>
        <v>-5.0000000000016698E-4</v>
      </c>
      <c r="H10" s="4">
        <f t="shared" si="1"/>
        <v>1.17255</v>
      </c>
      <c r="I10" s="14">
        <v>1.2597</v>
      </c>
      <c r="J10" s="14">
        <v>1.2593000000000001</v>
      </c>
      <c r="K10" s="14">
        <f t="shared" si="2"/>
        <v>3.9999999999995595E-4</v>
      </c>
      <c r="L10" s="13">
        <f t="shared" si="3"/>
        <v>1.2595000000000001</v>
      </c>
      <c r="M10" s="14">
        <v>1.2427999999999999</v>
      </c>
      <c r="N10" s="14">
        <v>1.2423</v>
      </c>
      <c r="O10" s="14">
        <f t="shared" si="4"/>
        <v>4.9999999999994493E-4</v>
      </c>
      <c r="P10" s="13">
        <f t="shared" si="5"/>
        <v>1.24255</v>
      </c>
      <c r="Q10" s="14">
        <f t="shared" si="6"/>
        <v>25.130057803468233</v>
      </c>
      <c r="R10" s="14">
        <f t="shared" si="7"/>
        <v>20.231213872832388</v>
      </c>
      <c r="S10" s="14">
        <f t="shared" si="8"/>
        <v>4.8988439306358451</v>
      </c>
      <c r="T10" s="14">
        <f t="shared" si="9"/>
        <v>8.6950000000000083E-2</v>
      </c>
      <c r="U10" s="14">
        <f t="shared" si="10"/>
        <v>7.0000000000000062E-2</v>
      </c>
      <c r="V10" s="14">
        <f t="shared" si="11"/>
        <v>1.6950000000000021E-2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">
      <c r="A11" s="1" t="s">
        <v>36</v>
      </c>
      <c r="B11" s="1" t="s">
        <v>64</v>
      </c>
      <c r="C11" s="1" t="s">
        <v>53</v>
      </c>
      <c r="D11" s="4">
        <v>3460</v>
      </c>
      <c r="E11" s="17">
        <v>1.1727000000000001</v>
      </c>
      <c r="F11" s="17">
        <v>1.1727000000000001</v>
      </c>
      <c r="G11" s="1">
        <f t="shared" si="0"/>
        <v>0</v>
      </c>
      <c r="H11" s="4">
        <f t="shared" si="1"/>
        <v>1.1727000000000001</v>
      </c>
      <c r="I11" s="14">
        <v>1.2554000000000001</v>
      </c>
      <c r="J11" s="14">
        <v>1.2548999999999999</v>
      </c>
      <c r="K11" s="14">
        <f t="shared" si="2"/>
        <v>5.0000000000016698E-4</v>
      </c>
      <c r="L11" s="13">
        <f t="shared" si="3"/>
        <v>1.25515</v>
      </c>
      <c r="M11" s="14">
        <v>1.2386999999999999</v>
      </c>
      <c r="N11" s="14">
        <v>1.2385999999999999</v>
      </c>
      <c r="O11" s="14">
        <f t="shared" si="4"/>
        <v>9.9999999999988987E-5</v>
      </c>
      <c r="P11" s="13">
        <f t="shared" si="5"/>
        <v>1.2386499999999998</v>
      </c>
      <c r="Q11" s="14">
        <f t="shared" si="6"/>
        <v>23.829479768786104</v>
      </c>
      <c r="R11" s="14">
        <f t="shared" si="7"/>
        <v>19.060693641618421</v>
      </c>
      <c r="S11" s="14">
        <f t="shared" si="8"/>
        <v>4.768786127167683</v>
      </c>
      <c r="T11" s="14">
        <f t="shared" si="9"/>
        <v>8.2449999999999912E-2</v>
      </c>
      <c r="U11" s="14">
        <f t="shared" si="10"/>
        <v>6.5949999999999731E-2</v>
      </c>
      <c r="V11" s="14">
        <f t="shared" si="11"/>
        <v>1.6500000000000181E-2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">
      <c r="A12" s="1" t="s">
        <v>37</v>
      </c>
      <c r="B12" s="1" t="s">
        <v>63</v>
      </c>
      <c r="C12" s="1" t="s">
        <v>54</v>
      </c>
      <c r="D12" s="4">
        <f>2015+2090</f>
        <v>4105</v>
      </c>
      <c r="E12" s="17">
        <v>1.1980999999999999</v>
      </c>
      <c r="F12" s="17">
        <v>1.1980999999999999</v>
      </c>
      <c r="G12" s="1">
        <f t="shared" si="0"/>
        <v>0</v>
      </c>
      <c r="H12" s="4">
        <f t="shared" si="1"/>
        <v>1.1980999999999999</v>
      </c>
      <c r="I12" s="14">
        <v>1.2976000000000001</v>
      </c>
      <c r="J12" s="14">
        <v>1.2972999999999999</v>
      </c>
      <c r="K12" s="14">
        <f t="shared" si="2"/>
        <v>3.00000000000189E-4</v>
      </c>
      <c r="L12" s="13">
        <f t="shared" si="3"/>
        <v>1.29745</v>
      </c>
      <c r="M12" s="14">
        <v>1.2779</v>
      </c>
      <c r="N12" s="14">
        <v>1.2778</v>
      </c>
      <c r="O12" s="14">
        <f t="shared" si="4"/>
        <v>9.9999999999988987E-5</v>
      </c>
      <c r="P12" s="13">
        <f t="shared" si="5"/>
        <v>1.2778499999999999</v>
      </c>
      <c r="Q12" s="14">
        <f t="shared" si="6"/>
        <v>24.20219244823387</v>
      </c>
      <c r="R12" s="14">
        <f t="shared" si="7"/>
        <v>19.427527405602916</v>
      </c>
      <c r="S12" s="14">
        <f t="shared" si="8"/>
        <v>4.7746650426309536</v>
      </c>
      <c r="T12" s="14">
        <f t="shared" si="9"/>
        <v>9.9350000000000049E-2</v>
      </c>
      <c r="U12" s="14">
        <f t="shared" si="10"/>
        <v>7.9749999999999988E-2</v>
      </c>
      <c r="V12" s="14">
        <f t="shared" si="11"/>
        <v>1.9600000000000062E-2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">
      <c r="A13" t="s">
        <v>38</v>
      </c>
      <c r="B13" s="1" t="s">
        <v>64</v>
      </c>
      <c r="C13" s="1" t="s">
        <v>55</v>
      </c>
      <c r="D13" s="4">
        <f>2025+2075</f>
        <v>4100</v>
      </c>
      <c r="E13" s="1">
        <v>1.1801999999999999</v>
      </c>
      <c r="F13" s="1">
        <v>1.1802999999999999</v>
      </c>
      <c r="G13" s="1">
        <f>E13-F13</f>
        <v>-9.9999999999988987E-5</v>
      </c>
      <c r="H13" s="4">
        <f>AVERAGE(E13:F13)</f>
        <v>1.18025</v>
      </c>
      <c r="I13" s="14">
        <v>1.2794000000000001</v>
      </c>
      <c r="J13" s="14">
        <v>1.2788999999999999</v>
      </c>
      <c r="K13" s="14">
        <f t="shared" si="2"/>
        <v>5.0000000000016698E-4</v>
      </c>
      <c r="L13" s="13">
        <f t="shared" si="3"/>
        <v>1.27915</v>
      </c>
      <c r="M13" s="14">
        <v>1.2596000000000001</v>
      </c>
      <c r="N13" s="14">
        <v>1.2595000000000001</v>
      </c>
      <c r="O13" s="14">
        <f t="shared" si="4"/>
        <v>9.9999999999988987E-5</v>
      </c>
      <c r="P13" s="13">
        <f t="shared" si="5"/>
        <v>1.2595499999999999</v>
      </c>
      <c r="Q13" s="14">
        <f t="shared" si="6"/>
        <v>24.121951219512194</v>
      </c>
      <c r="R13" s="14">
        <f t="shared" si="7"/>
        <v>19.341463414634131</v>
      </c>
      <c r="S13" s="14">
        <f t="shared" si="8"/>
        <v>4.7804878048780637</v>
      </c>
      <c r="T13" s="14">
        <f t="shared" si="9"/>
        <v>9.8899999999999988E-2</v>
      </c>
      <c r="U13" s="14">
        <f t="shared" si="10"/>
        <v>7.9299999999999926E-2</v>
      </c>
      <c r="V13" s="14">
        <f t="shared" si="11"/>
        <v>1.9600000000000062E-2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">
      <c r="A14" t="s">
        <v>39</v>
      </c>
      <c r="B14" s="1" t="s">
        <v>63</v>
      </c>
      <c r="C14" s="1" t="s">
        <v>56</v>
      </c>
      <c r="D14" s="4">
        <f>1385+1610</f>
        <v>2995</v>
      </c>
      <c r="E14" s="1">
        <v>1.1672</v>
      </c>
      <c r="F14" s="1">
        <v>1.1671</v>
      </c>
      <c r="G14" s="1">
        <f t="shared" ref="G14:G20" si="12">E14-F14</f>
        <v>9.9999999999988987E-5</v>
      </c>
      <c r="H14" s="4">
        <f t="shared" ref="H14:H20" si="13">AVERAGE(E14:F14)</f>
        <v>1.1671499999999999</v>
      </c>
      <c r="I14" s="14">
        <v>1.3110999999999999</v>
      </c>
      <c r="J14" s="14">
        <v>1.3106</v>
      </c>
      <c r="K14" s="14">
        <f t="shared" si="2"/>
        <v>4.9999999999994493E-4</v>
      </c>
      <c r="L14" s="13">
        <f t="shared" si="3"/>
        <v>1.3108499999999998</v>
      </c>
      <c r="M14" s="14">
        <v>1.2889999999999999</v>
      </c>
      <c r="N14" s="14">
        <v>1.2888999999999999</v>
      </c>
      <c r="O14" s="14">
        <f t="shared" si="4"/>
        <v>9.9999999999988987E-5</v>
      </c>
      <c r="P14" s="13">
        <f t="shared" si="5"/>
        <v>1.2889499999999998</v>
      </c>
      <c r="Q14" s="14">
        <f t="shared" si="6"/>
        <v>47.979966611018341</v>
      </c>
      <c r="R14" s="14">
        <f t="shared" si="7"/>
        <v>40.667779632721171</v>
      </c>
      <c r="S14" s="14">
        <f t="shared" si="8"/>
        <v>7.31218697829717</v>
      </c>
      <c r="T14" s="14">
        <f t="shared" si="9"/>
        <v>0.14369999999999994</v>
      </c>
      <c r="U14" s="14">
        <f t="shared" si="10"/>
        <v>0.12179999999999991</v>
      </c>
      <c r="V14" s="14">
        <f t="shared" si="11"/>
        <v>2.1900000000000031E-2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">
      <c r="A15" s="1" t="s">
        <v>40</v>
      </c>
      <c r="B15" s="1" t="s">
        <v>64</v>
      </c>
      <c r="C15" s="1" t="s">
        <v>57</v>
      </c>
      <c r="D15" s="4">
        <f>1385+1600</f>
        <v>2985</v>
      </c>
      <c r="E15" s="1">
        <v>1.1861999999999999</v>
      </c>
      <c r="F15" s="1">
        <v>1.1862999999999999</v>
      </c>
      <c r="G15" s="1">
        <f t="shared" si="12"/>
        <v>-9.9999999999988987E-5</v>
      </c>
      <c r="H15" s="4">
        <f t="shared" si="13"/>
        <v>1.1862499999999998</v>
      </c>
      <c r="I15" s="14">
        <v>1.3246</v>
      </c>
      <c r="J15" s="14">
        <v>1.3243</v>
      </c>
      <c r="K15" s="14">
        <f t="shared" si="2"/>
        <v>2.9999999999996696E-4</v>
      </c>
      <c r="L15" s="13">
        <f t="shared" si="3"/>
        <v>1.3244500000000001</v>
      </c>
      <c r="M15" s="14">
        <v>1.3023</v>
      </c>
      <c r="N15" s="14">
        <v>1.3022</v>
      </c>
      <c r="O15" s="14">
        <f t="shared" si="4"/>
        <v>9.9999999999988987E-5</v>
      </c>
      <c r="P15" s="13">
        <f t="shared" si="5"/>
        <v>1.3022499999999999</v>
      </c>
      <c r="Q15" s="14">
        <f t="shared" si="6"/>
        <v>46.298157453936462</v>
      </c>
      <c r="R15" s="14">
        <f t="shared" si="7"/>
        <v>38.860971524288139</v>
      </c>
      <c r="S15" s="14">
        <f t="shared" si="8"/>
        <v>7.4371859296483223</v>
      </c>
      <c r="T15" s="14">
        <f t="shared" si="9"/>
        <v>0.13820000000000032</v>
      </c>
      <c r="U15" s="14">
        <f t="shared" si="10"/>
        <v>0.1160000000000001</v>
      </c>
      <c r="V15" s="14">
        <f t="shared" si="11"/>
        <v>2.220000000000022E-2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">
      <c r="A16" s="1" t="s">
        <v>41</v>
      </c>
      <c r="B16" s="1" t="s">
        <v>63</v>
      </c>
      <c r="C16" s="1" t="s">
        <v>58</v>
      </c>
      <c r="D16" s="4">
        <v>1650</v>
      </c>
      <c r="E16" s="1">
        <v>1.1695</v>
      </c>
      <c r="F16" s="1">
        <v>1.1698999999999999</v>
      </c>
      <c r="G16" s="1">
        <f t="shared" si="12"/>
        <v>-3.9999999999995595E-4</v>
      </c>
      <c r="H16" s="4">
        <f t="shared" si="13"/>
        <v>1.1697</v>
      </c>
      <c r="I16" s="14">
        <v>1.2251000000000001</v>
      </c>
      <c r="J16" s="14">
        <v>1.2246999999999999</v>
      </c>
      <c r="K16" s="14">
        <f t="shared" si="2"/>
        <v>4.0000000000017799E-4</v>
      </c>
      <c r="L16" s="13">
        <f t="shared" si="3"/>
        <v>1.2248999999999999</v>
      </c>
      <c r="M16" s="14">
        <v>1.2125999999999999</v>
      </c>
      <c r="N16" s="14">
        <v>1.2123999999999999</v>
      </c>
      <c r="O16" s="14">
        <f t="shared" si="4"/>
        <v>1.9999999999997797E-4</v>
      </c>
      <c r="P16" s="13">
        <f t="shared" si="5"/>
        <v>1.2124999999999999</v>
      </c>
      <c r="Q16" s="14">
        <f t="shared" si="6"/>
        <v>33.454545454545404</v>
      </c>
      <c r="R16" s="14">
        <f t="shared" si="7"/>
        <v>25.939393939393909</v>
      </c>
      <c r="S16" s="14">
        <f t="shared" si="8"/>
        <v>7.5151515151514943</v>
      </c>
      <c r="T16" s="14">
        <f t="shared" si="9"/>
        <v>5.5199999999999916E-2</v>
      </c>
      <c r="U16" s="14">
        <f t="shared" si="10"/>
        <v>4.2799999999999949E-2</v>
      </c>
      <c r="V16" s="14">
        <f t="shared" si="11"/>
        <v>1.2399999999999967E-2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">
      <c r="A17" s="1" t="s">
        <v>42</v>
      </c>
      <c r="B17" s="1" t="s">
        <v>64</v>
      </c>
      <c r="C17" s="1" t="s">
        <v>59</v>
      </c>
      <c r="D17" s="4">
        <v>1650</v>
      </c>
      <c r="E17" s="1">
        <v>1.1639999999999999</v>
      </c>
      <c r="F17" s="1">
        <v>1.1644000000000001</v>
      </c>
      <c r="G17" s="1">
        <f t="shared" si="12"/>
        <v>-4.0000000000017799E-4</v>
      </c>
      <c r="H17" s="4">
        <f t="shared" si="13"/>
        <v>1.1642000000000001</v>
      </c>
      <c r="I17" s="14">
        <v>1.2468999999999999</v>
      </c>
      <c r="J17" s="14">
        <v>1.2464</v>
      </c>
      <c r="K17" s="14">
        <f t="shared" si="2"/>
        <v>4.9999999999994493E-4</v>
      </c>
      <c r="L17" s="13">
        <f t="shared" si="3"/>
        <v>1.2466499999999998</v>
      </c>
      <c r="M17" s="14">
        <v>1.232</v>
      </c>
      <c r="N17" s="14">
        <v>1.232</v>
      </c>
      <c r="O17" s="14">
        <f t="shared" si="4"/>
        <v>0</v>
      </c>
      <c r="P17" s="13">
        <f t="shared" si="5"/>
        <v>1.232</v>
      </c>
      <c r="Q17" s="14">
        <f t="shared" si="6"/>
        <v>49.969696969696784</v>
      </c>
      <c r="R17" s="14">
        <f t="shared" si="7"/>
        <v>41.090909090909008</v>
      </c>
      <c r="S17" s="14">
        <f t="shared" si="8"/>
        <v>8.8787878787877759</v>
      </c>
      <c r="T17" s="14">
        <f t="shared" si="9"/>
        <v>8.244999999999969E-2</v>
      </c>
      <c r="U17" s="14">
        <f t="shared" si="10"/>
        <v>6.779999999999986E-2</v>
      </c>
      <c r="V17" s="14">
        <f t="shared" si="11"/>
        <v>1.464999999999983E-2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">
      <c r="A18" s="1" t="s">
        <v>43</v>
      </c>
      <c r="B18" s="1" t="s">
        <v>63</v>
      </c>
      <c r="C18" s="1" t="s">
        <v>60</v>
      </c>
      <c r="D18" s="4">
        <f>1415+1700+1740</f>
        <v>4855</v>
      </c>
      <c r="E18" s="1">
        <v>1.1771</v>
      </c>
      <c r="F18" s="1">
        <v>1.1775</v>
      </c>
      <c r="G18" s="1">
        <f t="shared" si="12"/>
        <v>-3.9999999999995595E-4</v>
      </c>
      <c r="H18" s="4">
        <f t="shared" si="13"/>
        <v>1.1773</v>
      </c>
      <c r="I18" s="14">
        <v>1.3078000000000001</v>
      </c>
      <c r="J18" s="14">
        <v>1.3072999999999999</v>
      </c>
      <c r="K18" s="14">
        <f t="shared" si="2"/>
        <v>5.0000000000016698E-4</v>
      </c>
      <c r="L18" s="13">
        <f t="shared" si="3"/>
        <v>1.30755</v>
      </c>
      <c r="M18" s="14">
        <v>1.2847</v>
      </c>
      <c r="N18" s="14">
        <v>1.2844</v>
      </c>
      <c r="O18" s="14">
        <f t="shared" si="4"/>
        <v>2.9999999999996696E-4</v>
      </c>
      <c r="P18" s="13">
        <f t="shared" si="5"/>
        <v>1.2845499999999999</v>
      </c>
      <c r="Q18" s="14">
        <f t="shared" si="6"/>
        <v>26.828012358393401</v>
      </c>
      <c r="R18" s="14">
        <f t="shared" si="7"/>
        <v>22.090628218331585</v>
      </c>
      <c r="S18" s="14">
        <f t="shared" si="8"/>
        <v>4.7373841400618169</v>
      </c>
      <c r="T18" s="14">
        <f t="shared" si="9"/>
        <v>0.13024999999999998</v>
      </c>
      <c r="U18" s="14">
        <f t="shared" si="10"/>
        <v>0.10724999999999985</v>
      </c>
      <c r="V18" s="14">
        <f t="shared" si="11"/>
        <v>2.3000000000000131E-2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">
      <c r="A19" s="1" t="s">
        <v>44</v>
      </c>
      <c r="B19" s="1" t="s">
        <v>64</v>
      </c>
      <c r="C19" s="1" t="s">
        <v>61</v>
      </c>
      <c r="D19" s="4">
        <f>1420+1690</f>
        <v>3110</v>
      </c>
      <c r="E19" s="1">
        <v>1.1719999999999999</v>
      </c>
      <c r="F19" s="1">
        <v>1.1722999999999999</v>
      </c>
      <c r="G19" s="1">
        <f t="shared" si="12"/>
        <v>-2.9999999999996696E-4</v>
      </c>
      <c r="H19" s="4">
        <f t="shared" si="13"/>
        <v>1.1721499999999998</v>
      </c>
      <c r="I19" s="14">
        <v>1.3011999999999999</v>
      </c>
      <c r="J19" s="14">
        <v>1.3008</v>
      </c>
      <c r="K19" s="14">
        <f t="shared" si="2"/>
        <v>3.9999999999995595E-4</v>
      </c>
      <c r="L19" s="13">
        <f t="shared" si="3"/>
        <v>1.3009999999999999</v>
      </c>
      <c r="M19" s="14">
        <v>1.2789999999999999</v>
      </c>
      <c r="N19" s="14">
        <v>1.2789999999999999</v>
      </c>
      <c r="O19" s="14">
        <f t="shared" si="4"/>
        <v>0</v>
      </c>
      <c r="P19" s="13">
        <f t="shared" si="5"/>
        <v>1.2789999999999999</v>
      </c>
      <c r="Q19" s="14">
        <f t="shared" si="6"/>
        <v>41.430868167202618</v>
      </c>
      <c r="R19" s="14">
        <f t="shared" si="7"/>
        <v>34.356913183279779</v>
      </c>
      <c r="S19" s="14">
        <f t="shared" si="8"/>
        <v>7.0739549839228388</v>
      </c>
      <c r="T19" s="14">
        <f t="shared" si="9"/>
        <v>0.12885000000000013</v>
      </c>
      <c r="U19" s="14">
        <f t="shared" si="10"/>
        <v>0.10685000000000011</v>
      </c>
      <c r="V19" s="14">
        <f t="shared" si="11"/>
        <v>2.200000000000002E-2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">
      <c r="A20" s="1" t="s">
        <v>45</v>
      </c>
      <c r="B20" s="1" t="s">
        <v>64</v>
      </c>
      <c r="C20" s="1" t="s">
        <v>62</v>
      </c>
      <c r="D20" s="4">
        <v>1725</v>
      </c>
      <c r="E20" s="1">
        <v>1.173</v>
      </c>
      <c r="F20" s="1">
        <v>1.1735</v>
      </c>
      <c r="G20" s="1">
        <f t="shared" si="12"/>
        <v>-4.9999999999994493E-4</v>
      </c>
      <c r="H20" s="4">
        <f t="shared" si="13"/>
        <v>1.1732499999999999</v>
      </c>
      <c r="I20" s="14">
        <v>1.2115</v>
      </c>
      <c r="J20" s="14">
        <v>1.2114</v>
      </c>
      <c r="K20" s="14">
        <f t="shared" si="2"/>
        <v>9.9999999999988987E-5</v>
      </c>
      <c r="L20" s="13">
        <f t="shared" si="3"/>
        <v>1.2114500000000001</v>
      </c>
      <c r="M20" s="14">
        <v>1.2012</v>
      </c>
      <c r="N20" s="14">
        <v>1.2011000000000001</v>
      </c>
      <c r="O20" s="14">
        <f t="shared" si="4"/>
        <v>9.9999999999988987E-5</v>
      </c>
      <c r="P20" s="13">
        <f t="shared" si="5"/>
        <v>1.2011500000000002</v>
      </c>
      <c r="Q20" s="14">
        <f t="shared" si="6"/>
        <v>22.144927536232018</v>
      </c>
      <c r="R20" s="14">
        <f t="shared" si="7"/>
        <v>16.173913043478411</v>
      </c>
      <c r="S20" s="14">
        <f t="shared" si="8"/>
        <v>5.9710144927536071</v>
      </c>
      <c r="T20" s="14">
        <f t="shared" si="9"/>
        <v>3.8200000000000234E-2</v>
      </c>
      <c r="U20" s="14">
        <f t="shared" si="10"/>
        <v>2.7900000000000258E-2</v>
      </c>
      <c r="V20" s="14">
        <f t="shared" si="11"/>
        <v>1.0299999999999976E-2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">
      <c r="E21" s="12"/>
      <c r="F21" s="12"/>
      <c r="G21" s="12"/>
      <c r="H21" s="13"/>
      <c r="I21" s="14"/>
      <c r="J21" s="14"/>
      <c r="K21" s="14"/>
      <c r="L21" s="13"/>
      <c r="M21" s="14"/>
      <c r="N21" s="14"/>
      <c r="O21" s="14"/>
      <c r="P21" s="13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">
      <c r="E22" s="12"/>
      <c r="F22" s="12"/>
      <c r="G22" s="12"/>
      <c r="H22" s="13"/>
      <c r="I22" s="14"/>
      <c r="J22" s="14"/>
      <c r="K22" s="14"/>
      <c r="L22" s="13"/>
      <c r="M22" s="14"/>
      <c r="N22" s="14"/>
      <c r="O22" s="14"/>
      <c r="P22" s="13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">
      <c r="E23" s="12"/>
      <c r="F23" s="12"/>
      <c r="G23" s="12"/>
      <c r="H23" s="13"/>
      <c r="I23" s="14"/>
      <c r="J23" s="14"/>
      <c r="K23" s="14"/>
      <c r="L23" s="13"/>
      <c r="M23" s="14"/>
      <c r="N23" s="14"/>
      <c r="O23" s="14"/>
      <c r="P23" s="13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">
      <c r="E24" s="12"/>
      <c r="F24" s="12"/>
      <c r="G24" s="12"/>
      <c r="H24" s="13"/>
      <c r="I24" s="14"/>
      <c r="J24" s="14"/>
      <c r="K24" s="14"/>
      <c r="L24" s="13"/>
      <c r="M24" s="14"/>
      <c r="N24" s="14"/>
      <c r="O24" s="14"/>
      <c r="P24" s="13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">
      <c r="E25" s="12"/>
      <c r="F25" s="12"/>
      <c r="G25" s="12"/>
      <c r="H25" s="13"/>
      <c r="I25" s="14"/>
      <c r="J25" s="14"/>
      <c r="K25" s="14"/>
      <c r="L25" s="13"/>
      <c r="M25" s="14"/>
      <c r="N25" s="14"/>
      <c r="O25" s="14"/>
      <c r="P25" s="13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">
      <c r="E26" s="12"/>
      <c r="F26" s="12"/>
      <c r="G26" s="12"/>
      <c r="H26" s="13"/>
      <c r="I26" s="14"/>
      <c r="J26" s="14"/>
      <c r="K26" s="14"/>
      <c r="L26" s="13"/>
      <c r="M26" s="14"/>
      <c r="N26" s="14"/>
      <c r="O26" s="14"/>
      <c r="P26" s="13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">
      <c r="E27" s="12"/>
      <c r="F27" s="12"/>
      <c r="G27" s="12"/>
      <c r="H27" s="13"/>
      <c r="I27" s="14"/>
      <c r="J27" s="14"/>
      <c r="K27" s="14"/>
      <c r="L27" s="13"/>
      <c r="M27" s="14"/>
      <c r="N27" s="14"/>
      <c r="O27" s="14"/>
      <c r="P27" s="13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">
      <c r="E28" s="12"/>
      <c r="F28" s="12"/>
      <c r="G28" s="12"/>
      <c r="H28" s="13"/>
      <c r="I28" s="14"/>
      <c r="J28" s="14"/>
      <c r="K28" s="14"/>
      <c r="L28" s="13"/>
      <c r="M28" s="14"/>
      <c r="N28" s="14"/>
      <c r="O28" s="14"/>
      <c r="P28" s="13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">
      <c r="E29" s="12"/>
      <c r="F29" s="12"/>
      <c r="G29" s="12"/>
      <c r="H29" s="13"/>
      <c r="I29" s="14"/>
      <c r="J29" s="14"/>
      <c r="K29" s="14"/>
      <c r="L29" s="13"/>
      <c r="M29" s="14"/>
      <c r="N29" s="14"/>
      <c r="O29" s="14"/>
      <c r="P29" s="13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">
      <c r="E30" s="12"/>
      <c r="F30" s="12"/>
      <c r="G30" s="12"/>
      <c r="H30" s="13"/>
      <c r="I30" s="14"/>
      <c r="J30" s="14"/>
      <c r="K30" s="14"/>
      <c r="L30" s="13"/>
      <c r="M30" s="14"/>
      <c r="N30" s="14"/>
      <c r="O30" s="14"/>
      <c r="P30" s="13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">
      <c r="E31" s="12"/>
      <c r="F31" s="12"/>
      <c r="G31" s="12"/>
      <c r="H31" s="13"/>
      <c r="I31" s="14"/>
      <c r="J31" s="14"/>
      <c r="K31" s="14"/>
      <c r="L31" s="13"/>
      <c r="M31" s="14"/>
      <c r="N31" s="14"/>
      <c r="O31" s="14"/>
      <c r="P31" s="13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">
      <c r="E32" s="12"/>
      <c r="F32" s="12"/>
      <c r="G32" s="12"/>
      <c r="H32" s="13"/>
      <c r="I32" s="14"/>
      <c r="J32" s="14"/>
      <c r="K32" s="14"/>
      <c r="L32" s="13"/>
      <c r="M32" s="14"/>
      <c r="N32" s="14"/>
      <c r="O32" s="14"/>
      <c r="P32" s="13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5:44" x14ac:dyDescent="0.2">
      <c r="E33" s="12"/>
      <c r="F33" s="12"/>
      <c r="G33" s="12"/>
      <c r="H33" s="13"/>
      <c r="I33" s="14"/>
      <c r="J33" s="14"/>
      <c r="K33" s="14"/>
      <c r="L33" s="13"/>
      <c r="M33" s="14"/>
      <c r="N33" s="14"/>
      <c r="O33" s="14"/>
      <c r="P33" s="13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5:44" x14ac:dyDescent="0.2">
      <c r="E34" s="12"/>
      <c r="F34" s="12"/>
      <c r="G34" s="12"/>
      <c r="H34" s="13"/>
      <c r="I34" s="14"/>
      <c r="J34" s="14"/>
      <c r="K34" s="14"/>
      <c r="L34" s="13"/>
      <c r="M34" s="14"/>
      <c r="N34" s="14"/>
      <c r="O34" s="14"/>
      <c r="P34" s="13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5:44" x14ac:dyDescent="0.2">
      <c r="E35" s="12"/>
      <c r="F35" s="12"/>
      <c r="G35" s="12"/>
      <c r="H35" s="13"/>
      <c r="I35" s="14"/>
      <c r="J35" s="14"/>
      <c r="K35" s="14"/>
      <c r="L35" s="13"/>
      <c r="M35" s="14"/>
      <c r="N35" s="14"/>
      <c r="O35" s="14"/>
      <c r="P35" s="13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5:44" x14ac:dyDescent="0.2">
      <c r="E36" s="12"/>
      <c r="F36" s="12"/>
      <c r="G36" s="12"/>
      <c r="H36" s="13"/>
      <c r="I36" s="14"/>
      <c r="J36" s="14"/>
      <c r="K36" s="14"/>
      <c r="L36" s="13"/>
      <c r="M36" s="14"/>
      <c r="N36" s="14"/>
      <c r="O36" s="14"/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5:44" x14ac:dyDescent="0.2">
      <c r="E37" s="12"/>
      <c r="F37" s="12"/>
      <c r="G37" s="12"/>
      <c r="H37" s="13"/>
      <c r="I37" s="14"/>
      <c r="J37" s="14"/>
      <c r="K37" s="14"/>
      <c r="L37" s="13"/>
      <c r="M37" s="14"/>
      <c r="N37" s="14"/>
      <c r="O37" s="14"/>
      <c r="P37" s="13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5:44" x14ac:dyDescent="0.2">
      <c r="E38" s="12"/>
      <c r="F38" s="12"/>
      <c r="G38" s="12"/>
      <c r="H38" s="13"/>
      <c r="I38" s="14"/>
      <c r="J38" s="14"/>
      <c r="K38" s="14"/>
      <c r="L38" s="13"/>
      <c r="M38" s="14"/>
      <c r="N38" s="14"/>
      <c r="O38" s="14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5:44" x14ac:dyDescent="0.2">
      <c r="E39" s="12"/>
      <c r="F39" s="12"/>
      <c r="G39" s="12"/>
      <c r="H39" s="13"/>
      <c r="I39" s="14"/>
      <c r="J39" s="14"/>
      <c r="K39" s="14"/>
      <c r="L39" s="13"/>
      <c r="M39" s="14"/>
      <c r="N39" s="14"/>
      <c r="O39" s="14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5:44" x14ac:dyDescent="0.2">
      <c r="E40" s="12"/>
      <c r="F40" s="12"/>
      <c r="G40" s="12"/>
      <c r="H40" s="13"/>
      <c r="I40" s="14"/>
      <c r="J40" s="14"/>
      <c r="K40" s="14"/>
      <c r="L40" s="13"/>
      <c r="M40" s="14"/>
      <c r="N40" s="14"/>
      <c r="O40" s="14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5:44" x14ac:dyDescent="0.2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4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5:44" x14ac:dyDescent="0.2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5:44" x14ac:dyDescent="0.2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5:44" x14ac:dyDescent="0.2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5:44" x14ac:dyDescent="0.2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5:44" x14ac:dyDescent="0.2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5:44" x14ac:dyDescent="0.2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5:44" x14ac:dyDescent="0.2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10" sqref="E10"/>
    </sheetView>
  </sheetViews>
  <sheetFormatPr baseColWidth="10" defaultColWidth="8.83203125" defaultRowHeight="15" x14ac:dyDescent="0.2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 x14ac:dyDescent="0.2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">
      <c r="A2" s="1">
        <v>1</v>
      </c>
      <c r="B2" s="1">
        <v>0.01</v>
      </c>
      <c r="C2" s="1" t="s">
        <v>46</v>
      </c>
      <c r="D2" s="1">
        <v>425</v>
      </c>
      <c r="E2" s="1">
        <v>3.7249999999999783E-2</v>
      </c>
      <c r="F2" s="1">
        <v>0</v>
      </c>
    </row>
    <row r="3" spans="1:6" x14ac:dyDescent="0.2">
      <c r="A3" s="1">
        <v>2</v>
      </c>
      <c r="B3" s="1">
        <v>0.05</v>
      </c>
      <c r="C3" s="1" t="s">
        <v>48</v>
      </c>
      <c r="D3" s="1">
        <v>1720</v>
      </c>
      <c r="E3" s="1">
        <v>0.19984999999999986</v>
      </c>
      <c r="F3" s="1">
        <v>0</v>
      </c>
    </row>
    <row r="4" spans="1:6" x14ac:dyDescent="0.2">
      <c r="A4" s="1">
        <v>3</v>
      </c>
      <c r="B4" s="1">
        <v>0.1</v>
      </c>
      <c r="C4" s="16" t="s">
        <v>65</v>
      </c>
      <c r="D4" s="1">
        <f>1275+1315</f>
        <v>2590</v>
      </c>
      <c r="E4" s="1">
        <v>3.0599999999999739E-2</v>
      </c>
      <c r="F4" s="1">
        <v>0</v>
      </c>
    </row>
    <row r="5" spans="1:6" x14ac:dyDescent="0.2">
      <c r="A5" s="1">
        <v>4</v>
      </c>
      <c r="B5" s="1">
        <v>0.2</v>
      </c>
      <c r="C5" s="1" t="s">
        <v>66</v>
      </c>
      <c r="D5" s="1">
        <f>1720+1740</f>
        <v>3460</v>
      </c>
      <c r="E5" s="1">
        <v>8.6950000000000083E-2</v>
      </c>
      <c r="F5" s="1">
        <v>0</v>
      </c>
    </row>
    <row r="6" spans="1:6" x14ac:dyDescent="0.2">
      <c r="A6" s="1">
        <v>5</v>
      </c>
      <c r="B6" s="1">
        <v>0.3</v>
      </c>
      <c r="C6" s="1" t="s">
        <v>67</v>
      </c>
      <c r="D6" s="1">
        <f>2015+2090</f>
        <v>4105</v>
      </c>
      <c r="E6" s="1">
        <v>9.9350000000000049E-2</v>
      </c>
      <c r="F6" s="1">
        <v>0</v>
      </c>
    </row>
    <row r="7" spans="1:6" x14ac:dyDescent="0.2">
      <c r="A7" s="1">
        <v>6</v>
      </c>
      <c r="B7" s="1">
        <v>0.45</v>
      </c>
      <c r="C7" s="1" t="s">
        <v>68</v>
      </c>
      <c r="D7" s="1">
        <f>1385+1610+1650</f>
        <v>4645</v>
      </c>
      <c r="E7" s="1">
        <v>0.19889999999999985</v>
      </c>
      <c r="F7" s="1">
        <v>0</v>
      </c>
    </row>
    <row r="8" spans="1:6" x14ac:dyDescent="0.2">
      <c r="A8" s="1">
        <v>7</v>
      </c>
      <c r="B8" s="1">
        <v>0.56000000000000005</v>
      </c>
      <c r="C8" s="1" t="s">
        <v>69</v>
      </c>
      <c r="D8" s="1">
        <f>1415+1200+1740</f>
        <v>4355</v>
      </c>
      <c r="E8" s="1">
        <v>0.13024999999999998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15" sqref="E15"/>
    </sheetView>
  </sheetViews>
  <sheetFormatPr baseColWidth="10" defaultColWidth="8.83203125" defaultRowHeight="15" x14ac:dyDescent="0.2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 x14ac:dyDescent="0.2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">
      <c r="A2" s="1">
        <v>1</v>
      </c>
      <c r="B2" s="1">
        <v>0.01</v>
      </c>
      <c r="C2" s="1" t="s">
        <v>47</v>
      </c>
      <c r="D2" s="1">
        <v>430</v>
      </c>
      <c r="E2" s="1">
        <v>2.6149999999999896E-2</v>
      </c>
      <c r="F2" s="1">
        <v>0</v>
      </c>
    </row>
    <row r="3" spans="1:6" x14ac:dyDescent="0.2">
      <c r="A3" s="1">
        <v>2</v>
      </c>
      <c r="B3" s="1">
        <v>0.05</v>
      </c>
      <c r="C3" s="1" t="s">
        <v>49</v>
      </c>
      <c r="D3" s="1">
        <v>1695</v>
      </c>
      <c r="E3" s="1">
        <v>4.2099999999999804E-2</v>
      </c>
      <c r="F3" s="1">
        <v>0</v>
      </c>
    </row>
    <row r="4" spans="1:6" x14ac:dyDescent="0.2">
      <c r="A4" s="1">
        <v>3</v>
      </c>
      <c r="B4" s="1">
        <v>0.1</v>
      </c>
      <c r="C4" s="16" t="s">
        <v>70</v>
      </c>
      <c r="D4" s="1">
        <f>1285+1330</f>
        <v>2615</v>
      </c>
      <c r="E4" s="1">
        <v>7.7000000000000179E-2</v>
      </c>
      <c r="F4" s="1">
        <v>0</v>
      </c>
    </row>
    <row r="5" spans="1:6" x14ac:dyDescent="0.2">
      <c r="A5" s="1">
        <v>4</v>
      </c>
      <c r="B5" s="1">
        <v>0.2</v>
      </c>
      <c r="C5" s="1" t="s">
        <v>71</v>
      </c>
      <c r="D5" s="1">
        <f>1710+1750</f>
        <v>3460</v>
      </c>
      <c r="E5" s="1">
        <v>8.2449999999999912E-2</v>
      </c>
      <c r="F5" s="1">
        <v>0</v>
      </c>
    </row>
    <row r="6" spans="1:6" x14ac:dyDescent="0.2">
      <c r="A6" s="1">
        <v>5</v>
      </c>
      <c r="B6" s="1">
        <v>0.3</v>
      </c>
      <c r="C6" s="1" t="s">
        <v>72</v>
      </c>
      <c r="D6" s="1">
        <f>2025+2075</f>
        <v>4100</v>
      </c>
      <c r="E6" s="1">
        <v>9.8899999999999988E-2</v>
      </c>
      <c r="F6" s="1">
        <v>0</v>
      </c>
    </row>
    <row r="7" spans="1:6" x14ac:dyDescent="0.2">
      <c r="A7" s="1">
        <v>6</v>
      </c>
      <c r="B7" s="1">
        <v>0.45</v>
      </c>
      <c r="C7" s="1" t="s">
        <v>73</v>
      </c>
      <c r="D7" s="1">
        <f>1385+1610+1650</f>
        <v>4645</v>
      </c>
      <c r="E7" s="1">
        <v>0.22065000000000001</v>
      </c>
      <c r="F7" s="1">
        <v>0</v>
      </c>
    </row>
    <row r="8" spans="1:6" x14ac:dyDescent="0.2">
      <c r="A8" s="1">
        <v>7</v>
      </c>
      <c r="B8" s="1">
        <v>0.56000000000000005</v>
      </c>
      <c r="C8" s="1" t="s">
        <v>74</v>
      </c>
      <c r="D8" s="1">
        <f>1420+1690+1725</f>
        <v>4835</v>
      </c>
      <c r="E8" s="1">
        <v>0.16705000000000036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S6801</vt:lpstr>
      <vt:lpstr>S6812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Microsoft Office User</cp:lastModifiedBy>
  <dcterms:created xsi:type="dcterms:W3CDTF">2011-04-26T16:09:16Z</dcterms:created>
  <dcterms:modified xsi:type="dcterms:W3CDTF">2019-02-07T19:32:07Z</dcterms:modified>
</cp:coreProperties>
</file>